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409\Documents\BLASTPLAN II\Training Videos\Drill Pattern Design\"/>
    </mc:Choice>
  </mc:AlternateContent>
  <xr:revisionPtr revIDLastSave="0" documentId="8_{8CB7AAE0-A3CD-4364-A5B4-CC822B0FE89B}" xr6:coauthVersionLast="47" xr6:coauthVersionMax="47" xr10:uidLastSave="{00000000-0000-0000-0000-000000000000}"/>
  <bookViews>
    <workbookView xWindow="-110" yWindow="-110" windowWidth="19420" windowHeight="10300" xr2:uid="{209C740A-E1B8-437A-8D19-07D898722B1A}"/>
  </bookViews>
  <sheets>
    <sheet name="Burden and Spacing" sheetId="1" r:id="rId1"/>
    <sheet name="Powder Factor" sheetId="2" r:id="rId2"/>
  </sheets>
  <definedNames>
    <definedName name="Angle1">'Powder Factor'!$C$6</definedName>
    <definedName name="Bench_Height">'Burden and Spacing'!$C$8</definedName>
    <definedName name="Bench_Height1">'Powder Factor'!$C$4</definedName>
    <definedName name="Blast_Hole_Angle">'Burden and Spacing'!$C$11</definedName>
    <definedName name="Blast_Hole_Length">'Burden and Spacing'!$C$12</definedName>
    <definedName name="Burden1">'Powder Factor'!$C$17</definedName>
    <definedName name="Column1">'Powder Factor'!$C$9</definedName>
    <definedName name="Density1">'Powder Factor'!$C$12</definedName>
    <definedName name="Design_Burden">'Burden and Spacing'!$C$16</definedName>
    <definedName name="Design_Spacing">'Burden and Spacing'!$C$17</definedName>
    <definedName name="Diameter1">'Powder Factor'!$C$11</definedName>
    <definedName name="Drill_Diameter">'Burden and Spacing'!$C$5</definedName>
    <definedName name="Explosives_Density">'Burden and Spacing'!$C$6</definedName>
    <definedName name="Hole_Length1">'Powder Factor'!$C$7</definedName>
    <definedName name="KG_in_one_blasthole">'Burden and Spacing'!$C$14</definedName>
    <definedName name="KG_per_hole">'Powder Factor'!$C$15</definedName>
    <definedName name="Length_of_Explosives_Column">'Burden and Spacing'!$C$13</definedName>
    <definedName name="Linear_Density">'Burden and Spacing'!$C$7</definedName>
    <definedName name="Linear1">'Powder Factor'!$C$13</definedName>
    <definedName name="Powder_Factor1">'Powder Factor'!$C$21</definedName>
    <definedName name="Spacing_Burden_Ratio">'Burden and Spacing'!$C$15</definedName>
    <definedName name="Spacing1">'Powder Factor'!$C$18</definedName>
    <definedName name="Stemming">'Burden and Spacing'!$C$9</definedName>
    <definedName name="Stemming_Multiplier">'Burden and Spacing'!#REF!</definedName>
    <definedName name="Stemming1">'Powder Factor'!$C$8</definedName>
    <definedName name="Sub_Grade_Multiplier">'Burden and Spacing'!#REF!</definedName>
    <definedName name="SubGrade">'Burden and Spacing'!$C$10</definedName>
    <definedName name="Subgrade1">'Powder Factor'!$C$5</definedName>
    <definedName name="SunGrade">'Burden and Spacing'!$C$10</definedName>
    <definedName name="Target_Powder_Factor">'Burden and Spacing'!$C$4</definedName>
    <definedName name="Yield1">'Powder Factor'!$C$19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15" i="2"/>
  <c r="C19" i="2"/>
  <c r="C13" i="2"/>
  <c r="C7" i="2"/>
  <c r="C9" i="2" s="1"/>
  <c r="C12" i="1"/>
  <c r="C7" i="1"/>
  <c r="C13" i="1" l="1"/>
  <c r="C14" i="1" s="1"/>
  <c r="C16" i="1" s="1"/>
  <c r="C17" i="1" s="1"/>
</calcChain>
</file>

<file path=xl/sharedStrings.xml><?xml version="1.0" encoding="utf-8"?>
<sst xmlns="http://schemas.openxmlformats.org/spreadsheetml/2006/main" count="59" uniqueCount="39">
  <si>
    <t>kg/m3</t>
  </si>
  <si>
    <t>Target Powder Factor</t>
  </si>
  <si>
    <t>Drill Diameter</t>
  </si>
  <si>
    <t>mm</t>
  </si>
  <si>
    <t>Explosives Density</t>
  </si>
  <si>
    <t>g/cc</t>
  </si>
  <si>
    <t>Linear Density</t>
  </si>
  <si>
    <t>kg of explosives in 1 m of hole</t>
  </si>
  <si>
    <t>Bench Height</t>
  </si>
  <si>
    <t>m</t>
  </si>
  <si>
    <t>Stemming</t>
  </si>
  <si>
    <t>Stemming Length</t>
  </si>
  <si>
    <t>m of stemming</t>
  </si>
  <si>
    <t>m of sub grade</t>
  </si>
  <si>
    <t>Length of Explosives Column</t>
  </si>
  <si>
    <t>m of explosives in the blast hole</t>
  </si>
  <si>
    <t>Total KG in a Hole</t>
  </si>
  <si>
    <t>kg in a blast hole</t>
  </si>
  <si>
    <t>Spacing to Burden Ratio</t>
  </si>
  <si>
    <t>Burden</t>
  </si>
  <si>
    <t>Spacing</t>
  </si>
  <si>
    <t>Blast Hole Angle</t>
  </si>
  <si>
    <t>degrees - 90 is a vertical hole</t>
  </si>
  <si>
    <t>Blast Hole Length</t>
  </si>
  <si>
    <t>Sub Grade Length</t>
  </si>
  <si>
    <t>Password BMI100</t>
  </si>
  <si>
    <t>KILOGRAMS EXPLOSIVES in a BLASTHOLE</t>
  </si>
  <si>
    <t>BURDEN and SPACING CALCULATOR</t>
  </si>
  <si>
    <t>Subgrade</t>
  </si>
  <si>
    <t>deg</t>
  </si>
  <si>
    <t>(90 deg is vertical)</t>
  </si>
  <si>
    <t>Explosives Column Length</t>
  </si>
  <si>
    <t>Blast Hole Diameter</t>
  </si>
  <si>
    <t>kg/m</t>
  </si>
  <si>
    <t>Yield per hole</t>
  </si>
  <si>
    <t>m3</t>
  </si>
  <si>
    <t>Powder Factor</t>
  </si>
  <si>
    <t>KG Explosives per Hole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</si>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</sst>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1130300</xdr:colOff>
      <xdr:row>0</xdr:row>
      <xdr:rowOff>67028</xdr:rowOff>
    </xdr:from>
    <xdr:to>
      <xdr:col>3</xdr:col>
      <xdr:colOff>1885950</xdr:colOff>
      <xdr:row>2</xdr:row>
      <xdr:rowOff>95250</xdr:rowOff>
    </xdr:to>
    <xdr:pic>
      <xdr:nvPicPr>
        <xdr:cNvPr id="2" name="Picture 1" descr="BTI: Blast Management International">
          <a:extLst>
            <a:ext uri="{FF2B5EF4-FFF2-40B4-BE49-F238E27FC236}">
              <a16:creationId xmlns:a16="http://schemas.microsoft.com/office/drawing/2014/main" id="{3F922CFD-84CA-43FD-BB46-45D31034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7028"/>
          <a:ext cx="755650" cy="447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0</xdr:rowOff>
    </xdr:from>
    <xdr:to>
      <xdr:col>5</xdr:col>
      <xdr:colOff>603250</xdr:colOff>
      <xdr:row>2</xdr:row>
      <xdr:rowOff>79022</xdr:rowOff>
    </xdr:to>
    <xdr:pic>
      <xdr:nvPicPr>
        <xdr:cNvPr id="2" name="Picture 1" descr="BTI: Blast Management International">
          <a:extLst>
            <a:ext uri="{FF2B5EF4-FFF2-40B4-BE49-F238E27FC236}">
              <a16:creationId xmlns:a16="http://schemas.microsoft.com/office/drawing/2014/main" id="{3CEC50A6-F0E0-4F36-8596-0940A789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0" y="0"/>
          <a:ext cx="755650" cy="447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4B94-235B-4745-AA36-DCCEFA9E3621}">
  <dimension ref="A1:D18"/>
  <sheetViews>
    <sheetView tabSelected="1" workbookViewId="0">
      <selection activeCell="D17" sqref="D17"/>
    </sheetView>
  </sheetViews>
  <sheetFormatPr defaultColWidth="0" defaultRowHeight="14.5" zeroHeight="1" x14ac:dyDescent="0.35"/>
  <cols>
    <col min="1" max="1" width="8.7265625" customWidth="1"/>
    <col min="2" max="2" width="24.7265625" bestFit="1" customWidth="1"/>
    <col min="3" max="3" width="10.36328125" style="1" bestFit="1" customWidth="1"/>
    <col min="4" max="4" width="27.81640625" bestFit="1" customWidth="1"/>
    <col min="5" max="16384" width="8.7265625" hidden="1"/>
  </cols>
  <sheetData>
    <row r="1" spans="1:4" x14ac:dyDescent="0.35">
      <c r="A1" s="2"/>
      <c r="B1" s="2"/>
      <c r="C1" s="3"/>
      <c r="D1" s="2"/>
    </row>
    <row r="2" spans="1:4" ht="18.5" x14ac:dyDescent="0.45">
      <c r="A2" s="2"/>
      <c r="B2" s="7" t="s">
        <v>27</v>
      </c>
      <c r="C2" s="3"/>
    </row>
    <row r="3" spans="1:4" x14ac:dyDescent="0.35">
      <c r="A3" s="2"/>
      <c r="B3" s="2"/>
      <c r="C3" s="3"/>
      <c r="D3" s="2"/>
    </row>
    <row r="4" spans="1:4" x14ac:dyDescent="0.35">
      <c r="A4" s="2"/>
      <c r="B4" s="2" t="s">
        <v>1</v>
      </c>
      <c r="C4" s="9">
        <v>0.8</v>
      </c>
      <c r="D4" s="2" t="s">
        <v>0</v>
      </c>
    </row>
    <row r="5" spans="1:4" x14ac:dyDescent="0.35">
      <c r="A5" s="2"/>
      <c r="B5" s="2" t="s">
        <v>2</v>
      </c>
      <c r="C5" s="9">
        <v>229</v>
      </c>
      <c r="D5" s="2" t="s">
        <v>3</v>
      </c>
    </row>
    <row r="6" spans="1:4" x14ac:dyDescent="0.35">
      <c r="A6" s="2"/>
      <c r="B6" s="2" t="s">
        <v>4</v>
      </c>
      <c r="C6" s="9">
        <v>1.1499999999999999</v>
      </c>
      <c r="D6" s="2" t="s">
        <v>5</v>
      </c>
    </row>
    <row r="7" spans="1:4" x14ac:dyDescent="0.35">
      <c r="A7" s="2"/>
      <c r="B7" s="2" t="s">
        <v>6</v>
      </c>
      <c r="C7" s="4">
        <f>PI()*Drill_Diameter^2*Explosives_Density/4000</f>
        <v>47.365124849734414</v>
      </c>
      <c r="D7" s="2" t="s">
        <v>7</v>
      </c>
    </row>
    <row r="8" spans="1:4" x14ac:dyDescent="0.35">
      <c r="A8" s="2"/>
      <c r="B8" s="2" t="s">
        <v>8</v>
      </c>
      <c r="C8" s="9">
        <v>30</v>
      </c>
      <c r="D8" s="2" t="s">
        <v>9</v>
      </c>
    </row>
    <row r="9" spans="1:4" x14ac:dyDescent="0.35">
      <c r="A9" s="2"/>
      <c r="B9" s="2" t="s">
        <v>11</v>
      </c>
      <c r="C9" s="10">
        <v>5</v>
      </c>
      <c r="D9" s="2" t="s">
        <v>12</v>
      </c>
    </row>
    <row r="10" spans="1:4" x14ac:dyDescent="0.35">
      <c r="A10" s="2"/>
      <c r="B10" s="2" t="s">
        <v>24</v>
      </c>
      <c r="C10" s="11">
        <v>2</v>
      </c>
      <c r="D10" s="2" t="s">
        <v>13</v>
      </c>
    </row>
    <row r="11" spans="1:4" x14ac:dyDescent="0.35">
      <c r="A11" s="2"/>
      <c r="B11" s="2" t="s">
        <v>21</v>
      </c>
      <c r="C11" s="9">
        <v>90</v>
      </c>
      <c r="D11" s="2" t="s">
        <v>22</v>
      </c>
    </row>
    <row r="12" spans="1:4" x14ac:dyDescent="0.35">
      <c r="A12" s="2"/>
      <c r="B12" s="2" t="s">
        <v>23</v>
      </c>
      <c r="C12" s="4">
        <f>(Bench_Height+SubGrade)/SIN(RADIANS(Blast_Hole_Angle))</f>
        <v>32</v>
      </c>
      <c r="D12" s="2" t="s">
        <v>9</v>
      </c>
    </row>
    <row r="13" spans="1:4" x14ac:dyDescent="0.35">
      <c r="A13" s="2"/>
      <c r="B13" s="2" t="s">
        <v>14</v>
      </c>
      <c r="C13" s="4">
        <f>Blast_Hole_Length-Stemming</f>
        <v>27</v>
      </c>
      <c r="D13" s="2" t="s">
        <v>15</v>
      </c>
    </row>
    <row r="14" spans="1:4" x14ac:dyDescent="0.35">
      <c r="A14" s="2"/>
      <c r="B14" s="2" t="s">
        <v>16</v>
      </c>
      <c r="C14" s="6">
        <f>Length_of_Explosives_Column*Linear_Density</f>
        <v>1278.8583709428292</v>
      </c>
      <c r="D14" s="2" t="s">
        <v>17</v>
      </c>
    </row>
    <row r="15" spans="1:4" x14ac:dyDescent="0.35">
      <c r="A15" s="2"/>
      <c r="B15" s="2" t="s">
        <v>18</v>
      </c>
      <c r="C15" s="9">
        <v>1.2</v>
      </c>
      <c r="D15" s="2"/>
    </row>
    <row r="16" spans="1:4" x14ac:dyDescent="0.35">
      <c r="A16" s="2"/>
      <c r="B16" s="2" t="s">
        <v>19</v>
      </c>
      <c r="C16" s="4">
        <f>(KG_in_one_blasthole/(Target_Powder_Factor*Bench_Height*Spacing_Burden_Ratio))^0.5</f>
        <v>6.6636930111332422</v>
      </c>
      <c r="D16" s="2" t="s">
        <v>9</v>
      </c>
    </row>
    <row r="17" spans="1:4" x14ac:dyDescent="0.35">
      <c r="A17" s="2"/>
      <c r="B17" s="2" t="s">
        <v>20</v>
      </c>
      <c r="C17" s="4">
        <f>Design_Burden*Spacing_Burden_Ratio</f>
        <v>7.9964316133598903</v>
      </c>
      <c r="D17" s="2" t="s">
        <v>9</v>
      </c>
    </row>
    <row r="18" spans="1:4" x14ac:dyDescent="0.35">
      <c r="A18" s="2"/>
      <c r="B18" s="2"/>
      <c r="C18" s="3"/>
      <c r="D18" s="8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58735-AC1C-4441-A962-DCC1214015A5}">
  <dimension ref="A1:F22"/>
  <sheetViews>
    <sheetView topLeftCell="A14" zoomScale="192" zoomScaleNormal="192" workbookViewId="0">
      <selection activeCell="F20" sqref="F20"/>
    </sheetView>
  </sheetViews>
  <sheetFormatPr defaultColWidth="0" defaultRowHeight="14.5" zeroHeight="1" x14ac:dyDescent="0.35"/>
  <cols>
    <col min="1" max="1" width="8.7265625" customWidth="1"/>
    <col min="2" max="2" width="19.54296875" customWidth="1"/>
    <col min="3" max="3" width="8.7265625" style="1" customWidth="1"/>
    <col min="4" max="6" width="8.7265625" customWidth="1"/>
    <col min="7" max="16384" width="8.7265625" hidden="1"/>
  </cols>
  <sheetData>
    <row r="1" spans="1:6" x14ac:dyDescent="0.35">
      <c r="A1" s="2"/>
      <c r="B1" s="2"/>
      <c r="C1" s="3"/>
      <c r="D1" s="2"/>
      <c r="E1" s="2"/>
      <c r="F1" s="2"/>
    </row>
    <row r="2" spans="1:6" x14ac:dyDescent="0.35">
      <c r="A2" s="2"/>
      <c r="B2" s="2" t="s">
        <v>26</v>
      </c>
      <c r="C2" s="3"/>
      <c r="D2" s="2"/>
      <c r="E2" s="2"/>
      <c r="F2" s="2"/>
    </row>
    <row r="3" spans="1:6" x14ac:dyDescent="0.35">
      <c r="A3" s="2"/>
      <c r="B3" s="2"/>
      <c r="C3" s="3"/>
      <c r="D3" s="2"/>
      <c r="E3" s="2"/>
      <c r="F3" s="2"/>
    </row>
    <row r="4" spans="1:6" x14ac:dyDescent="0.35">
      <c r="A4" s="2"/>
      <c r="B4" s="2" t="s">
        <v>8</v>
      </c>
      <c r="C4" s="11">
        <v>34</v>
      </c>
      <c r="D4" s="2" t="s">
        <v>9</v>
      </c>
      <c r="E4" s="2"/>
      <c r="F4" s="2"/>
    </row>
    <row r="5" spans="1:6" x14ac:dyDescent="0.35">
      <c r="A5" s="2"/>
      <c r="B5" s="2" t="s">
        <v>28</v>
      </c>
      <c r="C5" s="11">
        <v>3</v>
      </c>
      <c r="D5" s="2" t="s">
        <v>9</v>
      </c>
      <c r="E5" s="2"/>
      <c r="F5" s="2"/>
    </row>
    <row r="6" spans="1:6" x14ac:dyDescent="0.35">
      <c r="A6" s="2"/>
      <c r="B6" s="2" t="s">
        <v>21</v>
      </c>
      <c r="C6" s="11">
        <v>70</v>
      </c>
      <c r="D6" s="2" t="s">
        <v>29</v>
      </c>
      <c r="E6" s="2" t="s">
        <v>30</v>
      </c>
      <c r="F6" s="2"/>
    </row>
    <row r="7" spans="1:6" x14ac:dyDescent="0.35">
      <c r="A7" s="2"/>
      <c r="B7" s="2" t="s">
        <v>23</v>
      </c>
      <c r="C7" s="4">
        <f>(Bench_Height1+Subgrade1)/SIN(RADIANS(Angle1))</f>
        <v>39.374577581608754</v>
      </c>
      <c r="D7" s="2" t="s">
        <v>9</v>
      </c>
      <c r="E7" s="2"/>
      <c r="F7" s="2"/>
    </row>
    <row r="8" spans="1:6" x14ac:dyDescent="0.35">
      <c r="A8" s="2"/>
      <c r="B8" s="2" t="s">
        <v>10</v>
      </c>
      <c r="C8" s="11">
        <v>5</v>
      </c>
      <c r="D8" s="2" t="s">
        <v>9</v>
      </c>
      <c r="E8" s="2"/>
      <c r="F8" s="2"/>
    </row>
    <row r="9" spans="1:6" x14ac:dyDescent="0.35">
      <c r="A9" s="2"/>
      <c r="B9" s="2" t="s">
        <v>31</v>
      </c>
      <c r="C9" s="4">
        <f>Hole_Length1-Stemming1</f>
        <v>34.374577581608754</v>
      </c>
      <c r="D9" s="2" t="s">
        <v>9</v>
      </c>
      <c r="E9" s="2"/>
      <c r="F9" s="2"/>
    </row>
    <row r="10" spans="1:6" x14ac:dyDescent="0.35">
      <c r="A10" s="2"/>
      <c r="B10" s="2"/>
      <c r="C10" s="3"/>
      <c r="D10" s="2"/>
      <c r="E10" s="2"/>
      <c r="F10" s="2"/>
    </row>
    <row r="11" spans="1:6" x14ac:dyDescent="0.35">
      <c r="A11" s="2"/>
      <c r="B11" s="2" t="s">
        <v>32</v>
      </c>
      <c r="C11" s="11">
        <v>165</v>
      </c>
      <c r="D11" s="2" t="s">
        <v>3</v>
      </c>
      <c r="E11" s="2"/>
      <c r="F11" s="2"/>
    </row>
    <row r="12" spans="1:6" x14ac:dyDescent="0.35">
      <c r="A12" s="2"/>
      <c r="B12" s="2" t="s">
        <v>4</v>
      </c>
      <c r="C12" s="11">
        <v>1</v>
      </c>
      <c r="D12" s="2" t="s">
        <v>5</v>
      </c>
      <c r="E12" s="2"/>
      <c r="F12" s="2"/>
    </row>
    <row r="13" spans="1:6" x14ac:dyDescent="0.35">
      <c r="A13" s="2"/>
      <c r="B13" s="2" t="s">
        <v>6</v>
      </c>
      <c r="C13" s="4">
        <f>PI()*Diameter1^2/4000*Density1</f>
        <v>21.382464998495529</v>
      </c>
      <c r="D13" s="2" t="s">
        <v>33</v>
      </c>
      <c r="E13" s="2"/>
      <c r="F13" s="2"/>
    </row>
    <row r="14" spans="1:6" x14ac:dyDescent="0.35">
      <c r="A14" s="2"/>
      <c r="B14" s="2"/>
      <c r="C14" s="3"/>
      <c r="D14" s="2"/>
      <c r="E14" s="2"/>
      <c r="F14" s="2"/>
    </row>
    <row r="15" spans="1:6" x14ac:dyDescent="0.35">
      <c r="A15" s="2"/>
      <c r="B15" s="2" t="s">
        <v>37</v>
      </c>
      <c r="C15" s="6">
        <f>Column1*Linear1</f>
        <v>735.01320197681832</v>
      </c>
      <c r="D15" s="2" t="s">
        <v>38</v>
      </c>
      <c r="E15" s="2"/>
      <c r="F15" s="2"/>
    </row>
    <row r="16" spans="1:6" x14ac:dyDescent="0.35">
      <c r="A16" s="2"/>
      <c r="B16" s="2"/>
      <c r="C16" s="3"/>
      <c r="D16" s="2"/>
      <c r="E16" s="2"/>
      <c r="F16" s="2"/>
    </row>
    <row r="17" spans="1:6" x14ac:dyDescent="0.35">
      <c r="A17" s="2"/>
      <c r="B17" s="2" t="s">
        <v>19</v>
      </c>
      <c r="C17" s="11">
        <v>5</v>
      </c>
      <c r="D17" s="2" t="s">
        <v>9</v>
      </c>
      <c r="E17" s="2"/>
      <c r="F17" s="2"/>
    </row>
    <row r="18" spans="1:6" x14ac:dyDescent="0.35">
      <c r="A18" s="2"/>
      <c r="B18" s="2" t="s">
        <v>20</v>
      </c>
      <c r="C18" s="11">
        <v>6</v>
      </c>
      <c r="D18" s="2" t="s">
        <v>9</v>
      </c>
      <c r="E18" s="2"/>
      <c r="F18" s="2"/>
    </row>
    <row r="19" spans="1:6" x14ac:dyDescent="0.35">
      <c r="A19" s="2"/>
      <c r="B19" s="2" t="s">
        <v>34</v>
      </c>
      <c r="C19" s="5">
        <f>Spacing1*Burden1*Bench_Height1</f>
        <v>1020</v>
      </c>
      <c r="D19" s="2" t="s">
        <v>35</v>
      </c>
      <c r="E19" s="2"/>
      <c r="F19" s="2"/>
    </row>
    <row r="20" spans="1:6" x14ac:dyDescent="0.35">
      <c r="A20" s="2"/>
      <c r="B20" s="2"/>
      <c r="C20" s="3"/>
      <c r="D20" s="2"/>
      <c r="E20" s="2"/>
      <c r="F20" s="2"/>
    </row>
    <row r="21" spans="1:6" x14ac:dyDescent="0.35">
      <c r="A21" s="2"/>
      <c r="B21" s="2" t="s">
        <v>36</v>
      </c>
      <c r="C21" s="12">
        <f>KG_per_hole/Yield1</f>
        <v>0.72060117840864546</v>
      </c>
      <c r="D21" s="2" t="s">
        <v>0</v>
      </c>
      <c r="E21" s="2"/>
      <c r="F21" s="2"/>
    </row>
    <row r="22" spans="1:6" x14ac:dyDescent="0.35">
      <c r="A22" s="2"/>
      <c r="B22" s="2"/>
      <c r="C22" s="3"/>
      <c r="D22" s="2"/>
      <c r="E22" s="2"/>
      <c r="F22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D8786E47B4149BC006C6217A87005" ma:contentTypeVersion="19" ma:contentTypeDescription="Create a new document." ma:contentTypeScope="" ma:versionID="8201b5f329be857e310c126428ae8a3c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345c8fd4-30e5-447c-a8f6-c82117e99b9e" xmlns:ns4="9fd7199c-d56a-4163-846e-a5846f4713b0" targetNamespace="http://schemas.microsoft.com/office/2006/metadata/properties" ma:root="true" ma:fieldsID="4e205816e430634a80022cdfaaead4d3" ns1:_="" ns2:_="" ns3:_="" ns4:_="">
    <xsd:import namespace="http://schemas.microsoft.com/sharepoint/v3"/>
    <xsd:import namespace="http://schemas.microsoft.com/sharepoint/v3/fields"/>
    <xsd:import namespace="345c8fd4-30e5-447c-a8f6-c82117e99b9e"/>
    <xsd:import namespace="9fd7199c-d56a-4163-846e-a5846f4713b0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4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8fd4-30e5-447c-a8f6-c82117e99b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7199c-d56a-4163-846e-a5846f471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 ma:index="3" ma:displayName="Keywords"/>
        <xsd:element ref="dc:language" minOccurs="0" maxOccurs="1"/>
        <xsd:element name="category" minOccurs="0" maxOccurs="1" type="xsd:string" ma:index="2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Status xmlns="http://schemas.microsoft.com/sharepoint/v3/fields">Not Started</_Status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B5A222-A22E-4B2A-83BF-1C035FF26F88}"/>
</file>

<file path=customXml/itemProps2.xml><?xml version="1.0" encoding="utf-8"?>
<ds:datastoreItem xmlns:ds="http://schemas.openxmlformats.org/officeDocument/2006/customXml" ds:itemID="{3218B47C-7E97-4D6F-81DF-C9E7D3AA49EE}"/>
</file>

<file path=customXml/itemProps3.xml><?xml version="1.0" encoding="utf-8"?>
<ds:datastoreItem xmlns:ds="http://schemas.openxmlformats.org/officeDocument/2006/customXml" ds:itemID="{3C1B1C62-3F2A-4893-BD6F-AA33D77DF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Burden and Spacing</vt:lpstr>
      <vt:lpstr>Powder Factor</vt:lpstr>
      <vt:lpstr>Angle1</vt:lpstr>
      <vt:lpstr>Bench_Height</vt:lpstr>
      <vt:lpstr>Bench_Height1</vt:lpstr>
      <vt:lpstr>Blast_Hole_Angle</vt:lpstr>
      <vt:lpstr>Blast_Hole_Length</vt:lpstr>
      <vt:lpstr>Burden1</vt:lpstr>
      <vt:lpstr>Column1</vt:lpstr>
      <vt:lpstr>Density1</vt:lpstr>
      <vt:lpstr>Design_Burden</vt:lpstr>
      <vt:lpstr>Design_Spacing</vt:lpstr>
      <vt:lpstr>Diameter1</vt:lpstr>
      <vt:lpstr>Drill_Diameter</vt:lpstr>
      <vt:lpstr>Explosives_Density</vt:lpstr>
      <vt:lpstr>Hole_Length1</vt:lpstr>
      <vt:lpstr>KG_in_one_blasthole</vt:lpstr>
      <vt:lpstr>KG_per_hole</vt:lpstr>
      <vt:lpstr>Length_of_Explosives_Column</vt:lpstr>
      <vt:lpstr>Linear_Density</vt:lpstr>
      <vt:lpstr>Linear1</vt:lpstr>
      <vt:lpstr>Powder_Factor1</vt:lpstr>
      <vt:lpstr>Spacing_Burden_Ratio</vt:lpstr>
      <vt:lpstr>Spacing1</vt:lpstr>
      <vt:lpstr>Stemming</vt:lpstr>
      <vt:lpstr>Stemming1</vt:lpstr>
      <vt:lpstr>SubGrade</vt:lpstr>
      <vt:lpstr>Subgrade1</vt:lpstr>
      <vt:lpstr>SunGrade</vt:lpstr>
      <vt:lpstr>Target_Powder_Factor</vt:lpstr>
      <vt:lpstr>Yield1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Duniam</dc:creator>
  <cp:lastModifiedBy>Peter Duniam</cp:lastModifiedBy>
  <dcterms:created xsi:type="dcterms:W3CDTF">2021-11-08T06:10:45Z</dcterms:created>
  <dcterms:modified xsi:type="dcterms:W3CDTF">2022-05-03T06:29:45Z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0x0101002B0D8786E47B4149BC006C6217A87005</vt:lpwstr>
  </property>
</Properties>
</file>